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 1 - Car Lease vs. Purchas" sheetId="1" r:id="rId4"/>
  </sheets>
</workbook>
</file>

<file path=xl/sharedStrings.xml><?xml version="1.0" encoding="utf-8"?>
<sst xmlns="http://schemas.openxmlformats.org/spreadsheetml/2006/main" uniqueCount="35">
  <si>
    <t>Car Lease vs. Purchase - Various Term Scenarios</t>
  </si>
  <si>
    <t>Costs</t>
  </si>
  <si>
    <t>Lease</t>
  </si>
  <si>
    <t>Buy</t>
  </si>
  <si>
    <t>Vehicle MSRP</t>
  </si>
  <si>
    <t>Negotiated Price</t>
  </si>
  <si>
    <t>+ Dealer Fees + Add-Ons</t>
  </si>
  <si>
    <t>+ Lease Acquisition Fee</t>
  </si>
  <si>
    <t>n/a</t>
  </si>
  <si>
    <t>Gross Cost</t>
  </si>
  <si>
    <t>- Down Payment</t>
  </si>
  <si>
    <t>Net Financed Cost</t>
  </si>
  <si>
    <t>Cost Factors</t>
  </si>
  <si>
    <t>Interest Rate</t>
  </si>
  <si>
    <t>Term Months</t>
  </si>
  <si>
    <t>Residual Percentage</t>
  </si>
  <si>
    <t>Residual Value</t>
  </si>
  <si>
    <t>Sales Tax Rate</t>
  </si>
  <si>
    <t>Payments</t>
  </si>
  <si>
    <t>Payment w/o Sales Tax</t>
  </si>
  <si>
    <t>Payment with Sales Tax</t>
  </si>
  <si>
    <t>Sums</t>
  </si>
  <si>
    <t>Total of Payments (w/ Tax)</t>
  </si>
  <si>
    <t>Total Cost w/Down Payment</t>
  </si>
  <si>
    <t>Total of Finance Charges</t>
  </si>
  <si>
    <t xml:space="preserve">Total Sales Tax </t>
  </si>
  <si>
    <t>Total Cost</t>
  </si>
  <si>
    <t>24 Months</t>
  </si>
  <si>
    <t>36 Months</t>
  </si>
  <si>
    <t>48 Months</t>
  </si>
  <si>
    <t>60 Months</t>
  </si>
  <si>
    <t>72 Months</t>
  </si>
  <si>
    <t>- Equity at Term End</t>
  </si>
  <si>
    <t xml:space="preserve">Total Cost (less Equity) </t>
  </si>
  <si>
    <t xml:space="preserve">Notes: This assumes an average mid-sized, mid-priced, car with a better-than-average residual value (e.g., Toyota Corolla). Official title and tag fees not included in these calculations. Lease assumes sales tax paid on each monthly payment, which is valid for most states in the U.S..  </t>
  </si>
</sst>
</file>

<file path=xl/styles.xml><?xml version="1.0" encoding="utf-8"?>
<styleSheet xmlns="http://schemas.openxmlformats.org/spreadsheetml/2006/main">
  <numFmts count="5">
    <numFmt numFmtId="0" formatCode="General"/>
    <numFmt numFmtId="59" formatCode="&quot;$&quot;#,##0"/>
    <numFmt numFmtId="60" formatCode="&quot;$&quot;0"/>
    <numFmt numFmtId="61" formatCode="0.0%"/>
    <numFmt numFmtId="62" formatCode="&quot;$&quot;#,##0.00"/>
  </numFmts>
  <fonts count="5">
    <font>
      <sz val="12"/>
      <color indexed="8"/>
      <name val="Helvetica Neue"/>
    </font>
    <font>
      <sz val="20"/>
      <color indexed="8"/>
      <name val="Futura Bold"/>
    </font>
    <font>
      <b val="1"/>
      <sz val="12"/>
      <color indexed="8"/>
      <name val="Helvetica Neue"/>
    </font>
    <font>
      <b val="1"/>
      <sz val="14"/>
      <color indexed="8"/>
      <name val="Helvetica Neue"/>
    </font>
    <font>
      <b val="1"/>
      <sz val="11"/>
      <color indexed="8"/>
      <name val="Helvetica Neue"/>
    </font>
  </fonts>
  <fills count="6">
    <fill>
      <patternFill patternType="none"/>
    </fill>
    <fill>
      <patternFill patternType="gray125"/>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8">
    <border>
      <left/>
      <right/>
      <top/>
      <bottom/>
      <diagonal/>
    </border>
    <border>
      <left style="thin">
        <color indexed="9"/>
      </left>
      <right style="thin">
        <color indexed="9"/>
      </right>
      <top style="thin">
        <color indexed="9"/>
      </top>
      <bottom style="thin">
        <color indexed="10"/>
      </bottom>
      <diagonal/>
    </border>
    <border>
      <left style="thin">
        <color indexed="9"/>
      </left>
      <right style="thin">
        <color indexed="10"/>
      </right>
      <top style="thin">
        <color indexed="10"/>
      </top>
      <bottom style="thin">
        <color indexed="9"/>
      </bottom>
      <diagonal/>
    </border>
    <border>
      <left style="thin">
        <color indexed="10"/>
      </left>
      <right style="thin">
        <color indexed="9"/>
      </right>
      <top style="thin">
        <color indexed="10"/>
      </top>
      <bottom style="thin">
        <color indexed="9"/>
      </bottom>
      <diagonal/>
    </border>
    <border>
      <left style="thin">
        <color indexed="9"/>
      </left>
      <right style="thin">
        <color indexed="9"/>
      </right>
      <top style="thin">
        <color indexed="10"/>
      </top>
      <bottom style="thin">
        <color indexed="9"/>
      </bottom>
      <diagonal/>
    </border>
    <border>
      <left style="thin">
        <color indexed="9"/>
      </left>
      <right style="thin">
        <color indexed="10"/>
      </right>
      <top style="thin">
        <color indexed="9"/>
      </top>
      <bottom style="thin">
        <color indexed="9"/>
      </bottom>
      <diagonal/>
    </border>
    <border>
      <left style="thin">
        <color indexed="10"/>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s>
  <cellStyleXfs count="1">
    <xf numFmtId="0" fontId="0" applyNumberFormat="0" applyFont="1" applyFill="0" applyBorder="0" applyAlignment="1" applyProtection="0">
      <alignment vertical="top" wrapText="1"/>
    </xf>
  </cellStyleXfs>
  <cellXfs count="56">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0" fontId="1" applyNumberFormat="0" applyFont="1" applyFill="0" applyBorder="0" applyAlignment="1" applyProtection="0">
      <alignment horizontal="center" vertical="center"/>
    </xf>
    <xf numFmtId="0" fontId="2" borderId="1" applyNumberFormat="0" applyFont="1" applyFill="0" applyBorder="1" applyAlignment="1" applyProtection="0">
      <alignment vertical="top" wrapText="1"/>
    </xf>
    <xf numFmtId="0" fontId="3" borderId="1" applyNumberFormat="0" applyFont="1" applyFill="0" applyBorder="1" applyAlignment="1" applyProtection="0">
      <alignment horizontal="right" vertical="top" wrapText="1"/>
    </xf>
    <xf numFmtId="0" fontId="2" borderId="1" applyNumberFormat="0" applyFont="1" applyFill="0" applyBorder="1" applyAlignment="1" applyProtection="0">
      <alignment horizontal="right" vertical="top" wrapText="1"/>
    </xf>
    <xf numFmtId="49" fontId="3" fillId="2" borderId="2" applyNumberFormat="1" applyFont="1" applyFill="1" applyBorder="1" applyAlignment="1" applyProtection="0">
      <alignment vertical="top" wrapText="1"/>
    </xf>
    <xf numFmtId="59" fontId="0" fillId="3" borderId="3" applyNumberFormat="1" applyFont="1" applyFill="1" applyBorder="1" applyAlignment="1" applyProtection="0">
      <alignment vertical="top" wrapText="1"/>
    </xf>
    <xf numFmtId="49" fontId="3" fillId="3" borderId="4" applyNumberFormat="1" applyFont="1" applyFill="1" applyBorder="1" applyAlignment="1" applyProtection="0">
      <alignment horizontal="right" vertical="top" wrapText="1"/>
    </xf>
    <xf numFmtId="59" fontId="0" fillId="3" borderId="4" applyNumberFormat="1" applyFont="1" applyFill="1" applyBorder="1" applyAlignment="1" applyProtection="0">
      <alignment vertical="top" wrapText="1"/>
    </xf>
    <xf numFmtId="59" fontId="0" borderId="4" applyNumberFormat="1" applyFont="1" applyFill="0" applyBorder="1" applyAlignment="1" applyProtection="0">
      <alignment vertical="top" wrapText="1"/>
    </xf>
    <xf numFmtId="59" fontId="0" fillId="4" borderId="4" applyNumberFormat="1" applyFont="1" applyFill="1" applyBorder="1" applyAlignment="1" applyProtection="0">
      <alignment vertical="top" wrapText="1"/>
    </xf>
    <xf numFmtId="49" fontId="3" fillId="4" borderId="4" applyNumberFormat="1" applyFont="1" applyFill="1" applyBorder="1" applyAlignment="1" applyProtection="0">
      <alignment horizontal="right" vertical="top" wrapText="1"/>
    </xf>
    <xf numFmtId="49" fontId="0" fillId="5" borderId="5" applyNumberFormat="1" applyFont="1" applyFill="1" applyBorder="1" applyAlignment="1" applyProtection="0">
      <alignment vertical="top" wrapText="1"/>
    </xf>
    <xf numFmtId="59" fontId="0" borderId="6" applyNumberFormat="1" applyFont="1" applyFill="0" applyBorder="1" applyAlignment="1" applyProtection="0">
      <alignment vertical="top" wrapText="1"/>
    </xf>
    <xf numFmtId="59" fontId="0" borderId="7" applyNumberFormat="1" applyFont="1" applyFill="0" applyBorder="1" applyAlignment="1" applyProtection="0">
      <alignment vertical="top" wrapText="1"/>
    </xf>
    <xf numFmtId="60" fontId="0" borderId="6" applyNumberFormat="1" applyFont="1" applyFill="0" applyBorder="1" applyAlignment="1" applyProtection="0">
      <alignment vertical="top" wrapText="1"/>
    </xf>
    <xf numFmtId="60" fontId="0" borderId="7" applyNumberFormat="1" applyFont="1" applyFill="0" applyBorder="1" applyAlignment="1" applyProtection="0">
      <alignment vertical="top" wrapText="1"/>
    </xf>
    <xf numFmtId="60" fontId="0" borderId="6" applyNumberFormat="1" applyFont="1" applyFill="0" applyBorder="1" applyAlignment="1" applyProtection="0">
      <alignment horizontal="right" vertical="top" wrapText="1"/>
    </xf>
    <xf numFmtId="60" fontId="0" borderId="7" applyNumberFormat="1" applyFont="1" applyFill="0" applyBorder="1" applyAlignment="1" applyProtection="0">
      <alignment horizontal="right" vertical="top" wrapText="1"/>
    </xf>
    <xf numFmtId="49" fontId="0" borderId="7" applyNumberFormat="1" applyFont="1" applyFill="0" applyBorder="1" applyAlignment="1" applyProtection="0">
      <alignment horizontal="right" vertical="top" wrapText="1"/>
    </xf>
    <xf numFmtId="49" fontId="2" fillId="5" borderId="5" applyNumberFormat="1" applyFont="1" applyFill="1" applyBorder="1" applyAlignment="1" applyProtection="0">
      <alignment vertical="top" wrapText="1"/>
    </xf>
    <xf numFmtId="0" fontId="2" fillId="2" borderId="5" applyNumberFormat="0" applyFont="1" applyFill="1" applyBorder="1" applyAlignment="1" applyProtection="0">
      <alignment vertical="top" wrapText="1"/>
    </xf>
    <xf numFmtId="0" fontId="0" borderId="6" applyNumberFormat="0" applyFont="1" applyFill="0" applyBorder="1" applyAlignment="1" applyProtection="0">
      <alignment vertical="top" wrapText="1"/>
    </xf>
    <xf numFmtId="0" fontId="0" borderId="7" applyNumberFormat="0" applyFont="1" applyFill="0" applyBorder="1" applyAlignment="1" applyProtection="0">
      <alignment vertical="top" wrapText="1"/>
    </xf>
    <xf numFmtId="49" fontId="3" fillId="2" borderId="5" applyNumberFormat="1" applyFont="1" applyFill="1" applyBorder="1" applyAlignment="1" applyProtection="0">
      <alignment vertical="top" wrapText="1"/>
    </xf>
    <xf numFmtId="0" fontId="0" fillId="3" borderId="6" applyNumberFormat="0" applyFont="1" applyFill="1" applyBorder="1" applyAlignment="1" applyProtection="0">
      <alignment vertical="top" wrapText="1"/>
    </xf>
    <xf numFmtId="0" fontId="0" fillId="3" borderId="7" applyNumberFormat="0" applyFont="1" applyFill="1" applyBorder="1" applyAlignment="1" applyProtection="0">
      <alignment vertical="top" wrapText="1"/>
    </xf>
    <xf numFmtId="0" fontId="0" fillId="4" borderId="7" applyNumberFormat="0" applyFont="1" applyFill="1" applyBorder="1" applyAlignment="1" applyProtection="0">
      <alignment vertical="top" wrapText="1"/>
    </xf>
    <xf numFmtId="61" fontId="0" borderId="6" applyNumberFormat="1" applyFont="1" applyFill="0" applyBorder="1" applyAlignment="1" applyProtection="0">
      <alignment vertical="top" wrapText="1"/>
    </xf>
    <xf numFmtId="61" fontId="0" borderId="7" applyNumberFormat="1" applyFont="1" applyFill="0" applyBorder="1" applyAlignment="1" applyProtection="0">
      <alignment vertical="top" wrapText="1"/>
    </xf>
    <xf numFmtId="0" fontId="2" borderId="6" applyNumberFormat="1" applyFont="1" applyFill="0" applyBorder="1" applyAlignment="1" applyProtection="0">
      <alignment vertical="top" wrapText="1"/>
    </xf>
    <xf numFmtId="0" fontId="2" borderId="7" applyNumberFormat="1" applyFont="1" applyFill="0" applyBorder="1" applyAlignment="1" applyProtection="0">
      <alignment vertical="top" wrapText="1"/>
    </xf>
    <xf numFmtId="0" fontId="2" borderId="7" applyNumberFormat="0" applyFont="1" applyFill="0" applyBorder="1" applyAlignment="1" applyProtection="0">
      <alignment vertical="top" wrapText="1"/>
    </xf>
    <xf numFmtId="0" fontId="0" borderId="6" applyNumberFormat="1" applyFont="1" applyFill="0" applyBorder="1" applyAlignment="1" applyProtection="0">
      <alignment vertical="top" wrapText="1"/>
    </xf>
    <xf numFmtId="0" fontId="0" borderId="7" applyNumberFormat="1" applyFont="1" applyFill="0" applyBorder="1" applyAlignment="1" applyProtection="0">
      <alignment vertical="top" wrapText="1"/>
    </xf>
    <xf numFmtId="9" fontId="0" borderId="6" applyNumberFormat="1" applyFont="1" applyFill="0" applyBorder="1" applyAlignment="1" applyProtection="0">
      <alignment vertical="top" wrapText="1"/>
    </xf>
    <xf numFmtId="9" fontId="0" borderId="7" applyNumberFormat="1" applyFont="1" applyFill="0" applyBorder="1" applyAlignment="1" applyProtection="0">
      <alignment vertical="top" wrapText="1"/>
    </xf>
    <xf numFmtId="5" fontId="0" borderId="7" applyNumberFormat="1" applyFont="1" applyFill="0" applyBorder="1" applyAlignment="1" applyProtection="0">
      <alignment vertical="top" wrapText="1"/>
    </xf>
    <xf numFmtId="0" fontId="2" borderId="5" applyNumberFormat="0" applyFont="1" applyFill="0" applyBorder="1" applyAlignment="1" applyProtection="0">
      <alignment vertical="top" wrapText="1"/>
    </xf>
    <xf numFmtId="62" fontId="0" borderId="7" applyNumberFormat="1" applyFont="1" applyFill="0" applyBorder="1" applyAlignment="1" applyProtection="0">
      <alignment vertical="top" wrapText="1"/>
    </xf>
    <xf numFmtId="59" fontId="0" fillId="3" borderId="6" applyNumberFormat="1" applyFont="1" applyFill="1" applyBorder="1" applyAlignment="1" applyProtection="0">
      <alignment vertical="top" wrapText="1"/>
    </xf>
    <xf numFmtId="59" fontId="0" fillId="3" borderId="7" applyNumberFormat="1" applyFont="1" applyFill="1" applyBorder="1" applyAlignment="1" applyProtection="0">
      <alignment vertical="top" wrapText="1"/>
    </xf>
    <xf numFmtId="59" fontId="0" fillId="4" borderId="7" applyNumberFormat="1" applyFont="1" applyFill="1" applyBorder="1" applyAlignment="1" applyProtection="0">
      <alignment vertical="top" wrapText="1"/>
    </xf>
    <xf numFmtId="49" fontId="2" fillId="3" borderId="6" applyNumberFormat="1" applyFont="1" applyFill="1" applyBorder="1" applyAlignment="1" applyProtection="0">
      <alignment horizontal="right" vertical="top" wrapText="1"/>
    </xf>
    <xf numFmtId="49" fontId="2" fillId="3" borderId="7" applyNumberFormat="1" applyFont="1" applyFill="1" applyBorder="1" applyAlignment="1" applyProtection="0">
      <alignment horizontal="right" vertical="top" wrapText="1"/>
    </xf>
    <xf numFmtId="49" fontId="2" fillId="4" borderId="7" applyNumberFormat="1" applyFont="1" applyFill="1" applyBorder="1" applyAlignment="1" applyProtection="0">
      <alignment horizontal="right" vertical="top" wrapText="1"/>
    </xf>
    <xf numFmtId="60" fontId="2" borderId="6" applyNumberFormat="1" applyFont="1" applyFill="0" applyBorder="1" applyAlignment="1" applyProtection="0">
      <alignment vertical="top" wrapText="1"/>
    </xf>
    <xf numFmtId="60" fontId="2" borderId="7" applyNumberFormat="1" applyFont="1" applyFill="0" applyBorder="1" applyAlignment="1" applyProtection="0">
      <alignment vertical="top" wrapText="1"/>
    </xf>
    <xf numFmtId="59" fontId="2" borderId="7" applyNumberFormat="1" applyFont="1" applyFill="0" applyBorder="1" applyAlignment="1" applyProtection="0">
      <alignment vertical="top" wrapText="1"/>
    </xf>
    <xf numFmtId="49" fontId="3" fillId="5" borderId="5" applyNumberFormat="1" applyFont="1" applyFill="1" applyBorder="1" applyAlignment="1" applyProtection="0">
      <alignment vertical="top" wrapText="1"/>
    </xf>
    <xf numFmtId="59" fontId="3" borderId="6" applyNumberFormat="1" applyFont="1" applyFill="0" applyBorder="1" applyAlignment="1" applyProtection="0">
      <alignment vertical="top" wrapText="1"/>
    </xf>
    <xf numFmtId="59" fontId="3" borderId="7" applyNumberFormat="1" applyFont="1" applyFill="0" applyBorder="1" applyAlignment="1" applyProtection="0">
      <alignment vertical="top" wrapText="1"/>
    </xf>
    <xf numFmtId="0" fontId="3" borderId="7" applyNumberFormat="0" applyFont="1" applyFill="0" applyBorder="1" applyAlignment="1" applyProtection="0">
      <alignment vertical="top" wrapText="1"/>
    </xf>
    <xf numFmtId="0" fontId="2" fillId="5" borderId="5" applyNumberFormat="0" applyFont="1" applyFill="1" applyBorder="1" applyAlignment="1" applyProtection="0">
      <alignment vertical="top" wrapText="1"/>
    </xf>
    <xf numFmtId="49" fontId="0" borderId="7" applyNumberFormat="1" applyFont="1" applyFill="0"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5a5a5"/>
      <rgbColor rgb="ff3f3f3f"/>
      <rgbColor rgb="fffefffe"/>
      <rgbColor rgb="ff56c1fe"/>
      <rgbColor rgb="ff88f94e"/>
      <rgbColor rgb="ffdbdbd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2</xdr:col>
      <xdr:colOff>892810</xdr:colOff>
      <xdr:row>32</xdr:row>
      <xdr:rowOff>151055</xdr:rowOff>
    </xdr:from>
    <xdr:to>
      <xdr:col>9</xdr:col>
      <xdr:colOff>1008287</xdr:colOff>
      <xdr:row>36</xdr:row>
      <xdr:rowOff>69770</xdr:rowOff>
    </xdr:to>
    <xdr:sp>
      <xdr:nvSpPr>
        <xdr:cNvPr id="2" name="Shape 2"/>
        <xdr:cNvSpPr/>
      </xdr:nvSpPr>
      <xdr:spPr>
        <a:xfrm>
          <a:off x="4334510" y="9329345"/>
          <a:ext cx="7722778" cy="740406"/>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0" y="14320"/>
              </a:moveTo>
              <a:lnTo>
                <a:pt x="44" y="21600"/>
              </a:lnTo>
              <a:lnTo>
                <a:pt x="21600" y="21433"/>
              </a:lnTo>
              <a:lnTo>
                <a:pt x="21568" y="0"/>
              </a:lnTo>
            </a:path>
          </a:pathLst>
        </a:custGeom>
        <a:noFill/>
        <a:ln w="25400" cap="flat">
          <a:solidFill>
            <a:srgbClr val="000000"/>
          </a:solidFill>
          <a:prstDash val="solid"/>
          <a:miter lim="400000"/>
          <a:headEnd type="triangle" w="med" len="med"/>
          <a:tailEnd type="triangle" w="med" len="med"/>
        </a:ln>
        <a:effectLst/>
      </xdr:spPr>
      <xdr:txBody>
        <a:bodyPr/>
        <a:lstStyle/>
        <a:p>
          <a:pPr/>
        </a:p>
      </xdr:txBody>
    </xdr:sp>
    <xdr:clientData/>
  </xdr:twoCellAnchor>
  <xdr:twoCellAnchor>
    <xdr:from>
      <xdr:col>2</xdr:col>
      <xdr:colOff>900653</xdr:colOff>
      <xdr:row>31</xdr:row>
      <xdr:rowOff>309934</xdr:rowOff>
    </xdr:from>
    <xdr:to>
      <xdr:col>6</xdr:col>
      <xdr:colOff>894202</xdr:colOff>
      <xdr:row>33</xdr:row>
      <xdr:rowOff>159726</xdr:rowOff>
    </xdr:to>
    <xdr:sp>
      <xdr:nvSpPr>
        <xdr:cNvPr id="3" name="Shape 3"/>
        <xdr:cNvSpPr/>
      </xdr:nvSpPr>
      <xdr:spPr>
        <a:xfrm>
          <a:off x="4342353" y="9171994"/>
          <a:ext cx="3867050" cy="445423"/>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0" y="1037"/>
              </a:moveTo>
              <a:lnTo>
                <a:pt x="0" y="21600"/>
              </a:lnTo>
              <a:lnTo>
                <a:pt x="21600" y="21600"/>
              </a:lnTo>
              <a:lnTo>
                <a:pt x="21600" y="0"/>
              </a:lnTo>
            </a:path>
          </a:pathLst>
        </a:custGeom>
        <a:noFill/>
        <a:ln w="25400" cap="flat">
          <a:solidFill>
            <a:srgbClr val="000000"/>
          </a:solidFill>
          <a:prstDash val="solid"/>
          <a:miter lim="400000"/>
          <a:headEnd type="triangle" w="med" len="med"/>
          <a:tailEnd type="triangle" w="med" len="med"/>
        </a:ln>
        <a:effectLst/>
      </xdr:spPr>
      <xdr:txBody>
        <a:bodyPr/>
        <a:lstStyle/>
        <a:p>
          <a:pPr/>
        </a:p>
      </xdr:txBody>
    </xdr:sp>
    <xdr:clientData/>
  </xdr:twoCellAnchor>
  <xdr:twoCellAnchor>
    <xdr:from>
      <xdr:col>8</xdr:col>
      <xdr:colOff>983257</xdr:colOff>
      <xdr:row>32</xdr:row>
      <xdr:rowOff>196056</xdr:rowOff>
    </xdr:from>
    <xdr:to>
      <xdr:col>8</xdr:col>
      <xdr:colOff>983257</xdr:colOff>
      <xdr:row>36</xdr:row>
      <xdr:rowOff>67557</xdr:rowOff>
    </xdr:to>
    <xdr:sp>
      <xdr:nvSpPr>
        <xdr:cNvPr id="4" name="Shape 4"/>
        <xdr:cNvSpPr/>
      </xdr:nvSpPr>
      <xdr:spPr>
        <a:xfrm>
          <a:off x="10787657" y="9374346"/>
          <a:ext cx="1" cy="693192"/>
        </a:xfrm>
        <a:prstGeom prst="line">
          <a:avLst/>
        </a:prstGeom>
        <a:noFill/>
        <a:ln w="25400" cap="flat">
          <a:solidFill>
            <a:srgbClr val="000000"/>
          </a:solidFill>
          <a:prstDash val="solid"/>
          <a:miter lim="400000"/>
          <a:headEnd type="triangle" w="med" len="med"/>
        </a:ln>
        <a:effectLst/>
      </xdr:spPr>
      <xdr:txBody>
        <a:bodyPr/>
        <a:lstStyle/>
        <a:p>
          <a:pPr/>
        </a:p>
      </xdr:txBody>
    </xdr:sp>
    <xdr:clientData/>
  </xdr:twoCellAnchor>
  <xdr:twoCellAnchor>
    <xdr:from>
      <xdr:col>2</xdr:col>
      <xdr:colOff>967525</xdr:colOff>
      <xdr:row>32</xdr:row>
      <xdr:rowOff>169479</xdr:rowOff>
    </xdr:from>
    <xdr:to>
      <xdr:col>6</xdr:col>
      <xdr:colOff>898833</xdr:colOff>
      <xdr:row>34</xdr:row>
      <xdr:rowOff>13054</xdr:rowOff>
    </xdr:to>
    <xdr:sp>
      <xdr:nvSpPr>
        <xdr:cNvPr id="5" name="Shape 5"/>
        <xdr:cNvSpPr txBox="1"/>
      </xdr:nvSpPr>
      <xdr:spPr>
        <a:xfrm>
          <a:off x="4409225" y="9347769"/>
          <a:ext cx="3804809" cy="30204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Comparison of typical lease term with same loan term</a:t>
          </a:r>
        </a:p>
      </xdr:txBody>
    </xdr:sp>
    <xdr:clientData/>
  </xdr:twoCellAnchor>
  <xdr:twoCellAnchor>
    <xdr:from>
      <xdr:col>2</xdr:col>
      <xdr:colOff>967525</xdr:colOff>
      <xdr:row>34</xdr:row>
      <xdr:rowOff>148431</xdr:rowOff>
    </xdr:from>
    <xdr:to>
      <xdr:col>8</xdr:col>
      <xdr:colOff>627806</xdr:colOff>
      <xdr:row>36</xdr:row>
      <xdr:rowOff>87256</xdr:rowOff>
    </xdr:to>
    <xdr:sp>
      <xdr:nvSpPr>
        <xdr:cNvPr id="6" name="Shape 6"/>
        <xdr:cNvSpPr txBox="1"/>
      </xdr:nvSpPr>
      <xdr:spPr>
        <a:xfrm>
          <a:off x="4409225" y="9785191"/>
          <a:ext cx="6022982" cy="30204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Comparison of typical lease term with typical loan terms - 60 and 72 months</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2:J38"/>
  <sheetViews>
    <sheetView workbookViewId="0" showGridLines="0" defaultGridColor="1"/>
  </sheetViews>
  <sheetFormatPr defaultColWidth="14" defaultRowHeight="22.3" customHeight="1" outlineLevelRow="0" outlineLevelCol="0"/>
  <cols>
    <col min="1" max="1" width="24.7656" style="1" customWidth="1"/>
    <col min="2" max="4" width="14" style="1" customWidth="1"/>
    <col min="5" max="5" width="1.51562" style="1" customWidth="1"/>
    <col min="6" max="10" width="14" style="1" customWidth="1"/>
    <col min="11" max="16384" width="14" style="1" customWidth="1"/>
  </cols>
  <sheetData>
    <row r="1" ht="40.4" customHeight="1">
      <c r="A1" t="s" s="2">
        <v>0</v>
      </c>
      <c r="B1" s="2"/>
      <c r="C1" s="2"/>
      <c r="D1" s="2"/>
      <c r="E1" s="2"/>
      <c r="F1" s="2"/>
      <c r="G1" s="2"/>
      <c r="H1" s="2"/>
      <c r="I1" s="2"/>
      <c r="J1" s="2"/>
    </row>
    <row r="2" ht="25.1" customHeight="1">
      <c r="A2" s="3"/>
      <c r="B2" s="3"/>
      <c r="C2" s="4"/>
      <c r="D2" s="3"/>
      <c r="E2" s="3"/>
      <c r="F2" s="3"/>
      <c r="G2" s="5"/>
      <c r="H2" s="4"/>
      <c r="I2" s="3"/>
      <c r="J2" s="3"/>
    </row>
    <row r="3" ht="25.1" customHeight="1">
      <c r="A3" t="s" s="6">
        <v>1</v>
      </c>
      <c r="B3" s="7"/>
      <c r="C3" t="s" s="8">
        <v>2</v>
      </c>
      <c r="D3" s="9"/>
      <c r="E3" s="10"/>
      <c r="F3" s="11"/>
      <c r="G3" s="11"/>
      <c r="H3" t="s" s="12">
        <v>3</v>
      </c>
      <c r="I3" s="11"/>
      <c r="J3" s="11"/>
    </row>
    <row r="4" ht="22" customHeight="1">
      <c r="A4" t="s" s="13">
        <v>4</v>
      </c>
      <c r="B4" s="14">
        <v>30000</v>
      </c>
      <c r="C4" s="15">
        <v>30000</v>
      </c>
      <c r="D4" s="15">
        <v>30000</v>
      </c>
      <c r="E4" s="15"/>
      <c r="F4" s="15">
        <v>30000</v>
      </c>
      <c r="G4" s="15">
        <v>30000</v>
      </c>
      <c r="H4" s="15">
        <v>30000</v>
      </c>
      <c r="I4" s="15">
        <v>30000</v>
      </c>
      <c r="J4" s="15">
        <v>30000</v>
      </c>
    </row>
    <row r="5" ht="22" customHeight="1">
      <c r="A5" t="s" s="13">
        <v>5</v>
      </c>
      <c r="B5" s="14">
        <v>28000</v>
      </c>
      <c r="C5" s="15">
        <v>28000</v>
      </c>
      <c r="D5" s="15">
        <v>28000</v>
      </c>
      <c r="E5" s="15"/>
      <c r="F5" s="15">
        <v>28000</v>
      </c>
      <c r="G5" s="15">
        <v>28000</v>
      </c>
      <c r="H5" s="15">
        <v>28000</v>
      </c>
      <c r="I5" s="15">
        <v>28000</v>
      </c>
      <c r="J5" s="15">
        <v>28000</v>
      </c>
    </row>
    <row r="6" ht="22" customHeight="1">
      <c r="A6" t="s" s="13">
        <v>6</v>
      </c>
      <c r="B6" s="16">
        <v>300</v>
      </c>
      <c r="C6" s="17">
        <v>300</v>
      </c>
      <c r="D6" s="17">
        <v>300</v>
      </c>
      <c r="E6" s="17"/>
      <c r="F6" s="17">
        <v>300</v>
      </c>
      <c r="G6" s="17">
        <v>300</v>
      </c>
      <c r="H6" s="17">
        <v>300</v>
      </c>
      <c r="I6" s="17">
        <v>300</v>
      </c>
      <c r="J6" s="17">
        <v>300</v>
      </c>
    </row>
    <row r="7" ht="22" customHeight="1">
      <c r="A7" t="s" s="13">
        <v>7</v>
      </c>
      <c r="B7" s="18">
        <v>595</v>
      </c>
      <c r="C7" s="19">
        <v>595</v>
      </c>
      <c r="D7" s="19">
        <v>595</v>
      </c>
      <c r="E7" s="19"/>
      <c r="F7" t="s" s="20">
        <v>8</v>
      </c>
      <c r="G7" t="s" s="20">
        <v>8</v>
      </c>
      <c r="H7" t="s" s="20">
        <v>8</v>
      </c>
      <c r="I7" t="s" s="20">
        <v>8</v>
      </c>
      <c r="J7" t="s" s="20">
        <v>8</v>
      </c>
    </row>
    <row r="8" ht="22" customHeight="1">
      <c r="A8" t="s" s="13">
        <v>9</v>
      </c>
      <c r="B8" s="14">
        <f>B5+B6+B7</f>
        <v>28895</v>
      </c>
      <c r="C8" s="15">
        <f>C5+C6+C7</f>
        <v>28895</v>
      </c>
      <c r="D8" s="15">
        <f>D5+D6+D7</f>
        <v>28895</v>
      </c>
      <c r="E8" s="15"/>
      <c r="F8" s="15">
        <f>F5+F6</f>
        <v>28300</v>
      </c>
      <c r="G8" s="15">
        <f>G5+G6</f>
        <v>28300</v>
      </c>
      <c r="H8" s="15">
        <f>H5+H6</f>
        <v>28300</v>
      </c>
      <c r="I8" s="15">
        <f>I5+I6</f>
        <v>28300</v>
      </c>
      <c r="J8" s="15">
        <f>J5+J6</f>
        <v>28300</v>
      </c>
    </row>
    <row r="9" ht="22" customHeight="1">
      <c r="A9" t="s" s="13">
        <v>10</v>
      </c>
      <c r="B9" s="14">
        <v>0</v>
      </c>
      <c r="C9" s="15">
        <v>0</v>
      </c>
      <c r="D9" s="15">
        <v>0</v>
      </c>
      <c r="E9" s="15"/>
      <c r="F9" s="15">
        <v>0</v>
      </c>
      <c r="G9" s="15">
        <v>0</v>
      </c>
      <c r="H9" s="15">
        <v>0</v>
      </c>
      <c r="I9" s="15">
        <v>0</v>
      </c>
      <c r="J9" s="15">
        <v>0</v>
      </c>
    </row>
    <row r="10" ht="20.05" customHeight="1">
      <c r="A10" t="s" s="21">
        <v>11</v>
      </c>
      <c r="B10" s="14">
        <f>B5+B6+B7-B9</f>
        <v>28895</v>
      </c>
      <c r="C10" s="15">
        <f>C5+C6+C7</f>
        <v>28895</v>
      </c>
      <c r="D10" s="15">
        <f>D5+D6+D7</f>
        <v>28895</v>
      </c>
      <c r="E10" s="15"/>
      <c r="F10" s="15">
        <f>F5+F6</f>
        <v>28300</v>
      </c>
      <c r="G10" s="15">
        <f>G5+G6</f>
        <v>28300</v>
      </c>
      <c r="H10" s="15">
        <f>H5+H6</f>
        <v>28300</v>
      </c>
      <c r="I10" s="15">
        <f>I5+I6</f>
        <v>28300</v>
      </c>
      <c r="J10" s="15">
        <f>J5+J6</f>
        <v>28300</v>
      </c>
    </row>
    <row r="11" ht="20.05" customHeight="1">
      <c r="A11" s="22"/>
      <c r="B11" s="23"/>
      <c r="C11" s="24"/>
      <c r="D11" s="24"/>
      <c r="E11" s="24"/>
      <c r="F11" s="24"/>
      <c r="G11" s="24"/>
      <c r="H11" s="24"/>
      <c r="I11" s="24"/>
      <c r="J11" s="24"/>
    </row>
    <row r="12" ht="24.9" customHeight="1">
      <c r="A12" t="s" s="25">
        <v>12</v>
      </c>
      <c r="B12" s="26"/>
      <c r="C12" s="27"/>
      <c r="D12" s="27"/>
      <c r="E12" s="24"/>
      <c r="F12" s="28"/>
      <c r="G12" s="28"/>
      <c r="H12" s="28"/>
      <c r="I12" s="28"/>
      <c r="J12" s="28"/>
    </row>
    <row r="13" ht="22" customHeight="1">
      <c r="A13" t="s" s="13">
        <v>13</v>
      </c>
      <c r="B13" s="29">
        <v>0.045</v>
      </c>
      <c r="C13" s="30">
        <v>0.045</v>
      </c>
      <c r="D13" s="30">
        <v>0.045</v>
      </c>
      <c r="E13" s="24"/>
      <c r="F13" s="30">
        <v>0.045</v>
      </c>
      <c r="G13" s="30">
        <v>0.045</v>
      </c>
      <c r="H13" s="30">
        <v>0.045</v>
      </c>
      <c r="I13" s="30">
        <v>0.045</v>
      </c>
      <c r="J13" s="30">
        <v>0.045</v>
      </c>
    </row>
    <row r="14" ht="23" customHeight="1">
      <c r="A14" t="s" s="13">
        <v>14</v>
      </c>
      <c r="B14" s="31">
        <v>24</v>
      </c>
      <c r="C14" s="32">
        <v>36</v>
      </c>
      <c r="D14" s="32">
        <v>48</v>
      </c>
      <c r="E14" s="33"/>
      <c r="F14" s="32">
        <v>24</v>
      </c>
      <c r="G14" s="32">
        <v>36</v>
      </c>
      <c r="H14" s="32">
        <v>48</v>
      </c>
      <c r="I14" s="32">
        <v>60</v>
      </c>
      <c r="J14" s="32">
        <v>72</v>
      </c>
    </row>
    <row r="15" ht="22" customHeight="1">
      <c r="A15" t="s" s="13">
        <v>15</v>
      </c>
      <c r="B15" s="34">
        <v>60</v>
      </c>
      <c r="C15" s="35">
        <v>55</v>
      </c>
      <c r="D15" s="35">
        <v>50</v>
      </c>
      <c r="E15" s="35"/>
      <c r="F15" s="35">
        <v>60</v>
      </c>
      <c r="G15" s="35">
        <v>55</v>
      </c>
      <c r="H15" s="35">
        <v>50</v>
      </c>
      <c r="I15" s="35">
        <v>45</v>
      </c>
      <c r="J15" s="35">
        <v>40</v>
      </c>
    </row>
    <row r="16" ht="20.05" customHeight="1">
      <c r="A16" t="s" s="21">
        <v>16</v>
      </c>
      <c r="B16" s="14">
        <f>B4*B15/100</f>
        <v>18000</v>
      </c>
      <c r="C16" s="15">
        <f>C4*C15/100</f>
        <v>16500</v>
      </c>
      <c r="D16" s="15">
        <f>D4*D15/100</f>
        <v>15000</v>
      </c>
      <c r="E16" s="15"/>
      <c r="F16" s="15">
        <f>F4*F15/100</f>
        <v>18000</v>
      </c>
      <c r="G16" s="15">
        <f>G4*G15/100</f>
        <v>16500</v>
      </c>
      <c r="H16" s="15">
        <f>H4*H15/100</f>
        <v>15000</v>
      </c>
      <c r="I16" s="15">
        <f>I4*I15/100</f>
        <v>13500</v>
      </c>
      <c r="J16" s="15">
        <f>J4*J15/100</f>
        <v>12000</v>
      </c>
    </row>
    <row r="17" ht="22" customHeight="1">
      <c r="A17" t="s" s="13">
        <v>17</v>
      </c>
      <c r="B17" s="36">
        <v>0.06</v>
      </c>
      <c r="C17" s="37">
        <v>0.06</v>
      </c>
      <c r="D17" s="37">
        <v>0.06</v>
      </c>
      <c r="E17" s="37"/>
      <c r="F17" s="37">
        <v>0.06</v>
      </c>
      <c r="G17" s="37">
        <v>0.06</v>
      </c>
      <c r="H17" s="37">
        <v>0.06</v>
      </c>
      <c r="I17" s="37">
        <v>0.06</v>
      </c>
      <c r="J17" s="37">
        <v>0.06</v>
      </c>
    </row>
    <row r="18" ht="20.05" customHeight="1">
      <c r="A18" s="22"/>
      <c r="B18" s="23"/>
      <c r="C18" s="24"/>
      <c r="D18" s="24"/>
      <c r="E18" s="24"/>
      <c r="F18" s="24"/>
      <c r="G18" s="24"/>
      <c r="H18" s="24"/>
      <c r="I18" s="24"/>
      <c r="J18" s="24"/>
    </row>
    <row r="19" ht="24.9" customHeight="1">
      <c r="A19" t="s" s="25">
        <v>18</v>
      </c>
      <c r="B19" s="26"/>
      <c r="C19" s="27"/>
      <c r="D19" s="27"/>
      <c r="E19" s="24"/>
      <c r="F19" s="28"/>
      <c r="G19" s="28"/>
      <c r="H19" s="28"/>
      <c r="I19" s="28"/>
      <c r="J19" s="28"/>
    </row>
    <row r="20" ht="20.05" customHeight="1">
      <c r="A20" t="s" s="21">
        <v>19</v>
      </c>
      <c r="B20" s="14">
        <f>((B10-B16)/B14)+((B10+B16)*(B13/24))</f>
        <v>541.8864583333331</v>
      </c>
      <c r="C20" s="15">
        <f>((C10-C16)/C14)+((C10+C16)*(C13/24))</f>
        <v>429.421180555556</v>
      </c>
      <c r="D20" s="15">
        <f>((D10-D16)/D14)+((D10+D16)*(D13/24))</f>
        <v>371.782291666667</v>
      </c>
      <c r="E20" s="24"/>
      <c r="F20" s="38">
        <f>PMT(F13/12,F14,-F10,0,0)</f>
        <v>1235.233066923990</v>
      </c>
      <c r="G20" s="38">
        <f>PMT(G13/12,G14,-G10,0,0)</f>
        <v>841.837962738045</v>
      </c>
      <c r="H20" s="38">
        <f>PMT(H13/12,H14,-H10,0,0)</f>
        <v>645.338655991317</v>
      </c>
      <c r="I20" s="38">
        <f>PMT(I13/12,I14,-I10,0,0)</f>
        <v>527.597444534931</v>
      </c>
      <c r="J20" s="38">
        <f>PMT(J13/12,J14,-J10,0,0)</f>
        <v>449.235041520492</v>
      </c>
    </row>
    <row r="21" ht="20.05" customHeight="1">
      <c r="A21" t="s" s="21">
        <v>20</v>
      </c>
      <c r="B21" s="16">
        <f>B20+(B20*B17)</f>
        <v>574.399645833333</v>
      </c>
      <c r="C21" s="17">
        <f>C20+(C20*C17)</f>
        <v>455.186451388889</v>
      </c>
      <c r="D21" s="17">
        <f>D20+(D20*D17)</f>
        <v>394.089229166667</v>
      </c>
      <c r="E21" s="17"/>
      <c r="F21" s="38">
        <f>PMT(F13/12,F14,-(F10+(F8*F17)),0,0)</f>
        <v>1309.347050939430</v>
      </c>
      <c r="G21" s="38">
        <f>PMT(G13/12,G14,-(G10+(G8*G17)),0,0)</f>
        <v>892.3482405023281</v>
      </c>
      <c r="H21" s="38">
        <f>PMT(H13/12,H14,-(H10+(H8*H17)),0,0)</f>
        <v>684.058975350796</v>
      </c>
      <c r="I21" s="38">
        <f>PMT(I13/12,I14,-(I10+(I8*I17)),0,0)</f>
        <v>559.253291207027</v>
      </c>
      <c r="J21" s="38">
        <f>PMT(J13/12,J14,-(J10+(J8*J17)),0,0)</f>
        <v>476.189144011722</v>
      </c>
    </row>
    <row r="22" ht="20.05" customHeight="1">
      <c r="A22" s="39"/>
      <c r="B22" s="14"/>
      <c r="C22" s="15"/>
      <c r="D22" s="15"/>
      <c r="E22" s="15"/>
      <c r="F22" s="40"/>
      <c r="G22" s="40"/>
      <c r="H22" s="40"/>
      <c r="I22" s="40"/>
      <c r="J22" s="40"/>
    </row>
    <row r="23" ht="24.9" customHeight="1">
      <c r="A23" t="s" s="25">
        <v>21</v>
      </c>
      <c r="B23" s="41"/>
      <c r="C23" s="42"/>
      <c r="D23" s="42"/>
      <c r="E23" s="15"/>
      <c r="F23" s="43"/>
      <c r="G23" s="43"/>
      <c r="H23" s="43"/>
      <c r="I23" s="43"/>
      <c r="J23" s="43"/>
    </row>
    <row r="24" ht="20.05" customHeight="1">
      <c r="A24" t="s" s="21">
        <v>22</v>
      </c>
      <c r="B24" s="14">
        <f>B21*B14</f>
        <v>13785.5915</v>
      </c>
      <c r="C24" s="15">
        <f>C21*C14</f>
        <v>16386.71225</v>
      </c>
      <c r="D24" s="15">
        <f>D21*D14</f>
        <v>18916.283</v>
      </c>
      <c r="E24" s="15"/>
      <c r="F24" s="15">
        <f>F21*F14</f>
        <v>31424.3292225463</v>
      </c>
      <c r="G24" s="15">
        <f>G21*G14</f>
        <v>32124.5366580838</v>
      </c>
      <c r="H24" s="15">
        <f>H21*H14</f>
        <v>32834.8308168382</v>
      </c>
      <c r="I24" s="15">
        <f>I21*I14</f>
        <v>33555.1974724216</v>
      </c>
      <c r="J24" s="15">
        <f>J21*J14</f>
        <v>34285.618368844</v>
      </c>
    </row>
    <row r="25" ht="20.05" customHeight="1">
      <c r="A25" t="s" s="21">
        <v>23</v>
      </c>
      <c r="B25" s="14">
        <f>B24+B9</f>
        <v>13785.5915</v>
      </c>
      <c r="C25" s="15">
        <f>C24+C9</f>
        <v>16386.71225</v>
      </c>
      <c r="D25" s="15">
        <f>D24+D9</f>
        <v>18916.283</v>
      </c>
      <c r="E25" s="15"/>
      <c r="F25" s="15">
        <f>F24+F9</f>
        <v>31424.3292225463</v>
      </c>
      <c r="G25" s="15">
        <f>G24+G9</f>
        <v>32124.5366580838</v>
      </c>
      <c r="H25" s="15">
        <f>H24+H9</f>
        <v>32834.8308168382</v>
      </c>
      <c r="I25" s="15">
        <f>I24+I9</f>
        <v>33555.1974724216</v>
      </c>
      <c r="J25" s="15">
        <f>J24+J9</f>
        <v>34285.618368844</v>
      </c>
    </row>
    <row r="26" ht="20.05" customHeight="1">
      <c r="A26" t="s" s="21">
        <v>24</v>
      </c>
      <c r="B26" s="14">
        <f>((B10+B16)*(B13/24))*B14</f>
        <v>2110.275</v>
      </c>
      <c r="C26" s="15">
        <f>((C10+C16)*(C13/24))*C14</f>
        <v>3064.1625</v>
      </c>
      <c r="D26" s="15">
        <f>((D10+D16)*(D13/24))*D14</f>
        <v>3950.55</v>
      </c>
      <c r="E26" s="15"/>
      <c r="F26" s="15">
        <f>-(CUMIPMT(F13/12,F14,F10,1,F14,0))</f>
        <v>1345.593606175070</v>
      </c>
      <c r="G26" s="15">
        <f>-(CUMIPMT(G13/12,G14,G10,1,G14,0))</f>
        <v>2006.166658569040</v>
      </c>
      <c r="H26" s="15">
        <f>-(CUMIPMT(H13/12,H14,H10,1,H14,0))</f>
        <v>2676.255487582620</v>
      </c>
      <c r="I26" s="15">
        <f>-(CUMIPMT(I13/12,I14,I10,1,I14,0))</f>
        <v>3355.846672095270</v>
      </c>
      <c r="J26" s="15">
        <f>-(CUMIPMT(J13/12,J14,J10,1,J14,0))</f>
        <v>4044.922989474850</v>
      </c>
    </row>
    <row r="27" ht="20.05" customHeight="1">
      <c r="A27" t="s" s="21">
        <v>25</v>
      </c>
      <c r="B27" s="14">
        <f>(B21-B20)*B14</f>
        <v>780.3165</v>
      </c>
      <c r="C27" s="15">
        <f>(C21-C20)*C14</f>
        <v>927.549749999988</v>
      </c>
      <c r="D27" s="15">
        <f>(D21-D20)*D14</f>
        <v>1070.733</v>
      </c>
      <c r="E27" s="15"/>
      <c r="F27" s="15">
        <f>F8*F17</f>
        <v>1698</v>
      </c>
      <c r="G27" s="15">
        <f>G8*G17</f>
        <v>1698</v>
      </c>
      <c r="H27" s="15">
        <f>H8*H17</f>
        <v>1698</v>
      </c>
      <c r="I27" s="15">
        <f>I8*I17</f>
        <v>1698</v>
      </c>
      <c r="J27" s="15">
        <f>J8*J17</f>
        <v>1698</v>
      </c>
    </row>
    <row r="28" ht="20.05" customHeight="1">
      <c r="A28" s="22"/>
      <c r="B28" s="23"/>
      <c r="C28" s="24"/>
      <c r="D28" s="24"/>
      <c r="E28" s="24"/>
      <c r="F28" s="24"/>
      <c r="G28" s="24"/>
      <c r="H28" s="24"/>
      <c r="I28" s="24"/>
      <c r="J28" s="24"/>
    </row>
    <row r="29" ht="24.9" customHeight="1">
      <c r="A29" t="s" s="25">
        <v>26</v>
      </c>
      <c r="B29" t="s" s="44">
        <v>27</v>
      </c>
      <c r="C29" t="s" s="45">
        <v>28</v>
      </c>
      <c r="D29" t="s" s="45">
        <v>29</v>
      </c>
      <c r="E29" s="24"/>
      <c r="F29" t="s" s="46">
        <v>27</v>
      </c>
      <c r="G29" t="s" s="46">
        <v>28</v>
      </c>
      <c r="H29" t="s" s="46">
        <v>29</v>
      </c>
      <c r="I29" t="s" s="46">
        <v>30</v>
      </c>
      <c r="J29" t="s" s="46">
        <v>31</v>
      </c>
    </row>
    <row r="30" ht="23" customHeight="1">
      <c r="A30" t="s" s="21">
        <v>26</v>
      </c>
      <c r="B30" s="47">
        <f>B25</f>
        <v>13785.5915</v>
      </c>
      <c r="C30" s="48">
        <f>C25</f>
        <v>16386.71225</v>
      </c>
      <c r="D30" s="48">
        <f>D25</f>
        <v>18916.283</v>
      </c>
      <c r="E30" s="33"/>
      <c r="F30" s="49">
        <f>F25</f>
        <v>31424.3292225463</v>
      </c>
      <c r="G30" s="49">
        <f>G25</f>
        <v>32124.5366580838</v>
      </c>
      <c r="H30" s="49">
        <f>H25</f>
        <v>32834.8308168382</v>
      </c>
      <c r="I30" s="49">
        <f>I25</f>
        <v>33555.1974724216</v>
      </c>
      <c r="J30" s="49">
        <f>J25</f>
        <v>34285.618368844</v>
      </c>
    </row>
    <row r="31" ht="23" customHeight="1">
      <c r="A31" t="s" s="21">
        <v>32</v>
      </c>
      <c r="B31" s="47">
        <v>0</v>
      </c>
      <c r="C31" s="48">
        <v>0</v>
      </c>
      <c r="D31" s="48">
        <v>0</v>
      </c>
      <c r="E31" s="33"/>
      <c r="F31" s="49">
        <f>F16</f>
        <v>18000</v>
      </c>
      <c r="G31" s="49">
        <f>G16</f>
        <v>16500</v>
      </c>
      <c r="H31" s="49">
        <f>H16</f>
        <v>15000</v>
      </c>
      <c r="I31" s="49">
        <f>I16</f>
        <v>13500</v>
      </c>
      <c r="J31" s="49">
        <f>J16</f>
        <v>12000</v>
      </c>
    </row>
    <row r="32" ht="24.9" customHeight="1">
      <c r="A32" t="s" s="50">
        <v>33</v>
      </c>
      <c r="B32" s="51">
        <f>B25</f>
        <v>13785.5915</v>
      </c>
      <c r="C32" s="52">
        <f>C25</f>
        <v>16386.71225</v>
      </c>
      <c r="D32" s="52">
        <f>D25</f>
        <v>18916.283</v>
      </c>
      <c r="E32" s="53"/>
      <c r="F32" s="52">
        <f>F25-F31</f>
        <v>13424.3292225463</v>
      </c>
      <c r="G32" s="52">
        <f>G25-G31</f>
        <v>15624.5366580838</v>
      </c>
      <c r="H32" s="52">
        <f>H25-H31</f>
        <v>17834.8308168382</v>
      </c>
      <c r="I32" s="52">
        <f>I25-I31</f>
        <v>20055.1974724216</v>
      </c>
      <c r="J32" s="52">
        <f>J25-J31</f>
        <v>22285.618368844</v>
      </c>
    </row>
    <row r="33" ht="22" customHeight="1">
      <c r="A33" s="54"/>
      <c r="B33" s="23"/>
      <c r="C33" s="24"/>
      <c r="D33" s="24"/>
      <c r="E33" s="24"/>
      <c r="F33" s="24"/>
      <c r="G33" s="24"/>
      <c r="H33" s="24"/>
      <c r="I33" s="24"/>
      <c r="J33" s="24"/>
    </row>
    <row r="34" ht="14.1" customHeight="1">
      <c r="A34" s="54"/>
      <c r="B34" s="23"/>
      <c r="C34" s="24"/>
      <c r="D34" s="24"/>
      <c r="E34" s="24"/>
      <c r="F34" s="24"/>
      <c r="G34" s="24"/>
      <c r="H34" s="24"/>
      <c r="I34" s="24"/>
      <c r="J34" s="24"/>
    </row>
    <row r="35" ht="13.6" customHeight="1">
      <c r="A35" s="54"/>
      <c r="B35" s="23"/>
      <c r="C35" s="24"/>
      <c r="D35" s="24"/>
      <c r="E35" s="24"/>
      <c r="F35" s="24"/>
      <c r="G35" s="24"/>
      <c r="H35" s="24"/>
      <c r="I35" s="24"/>
      <c r="J35" s="24"/>
    </row>
    <row r="36" ht="15" customHeight="1">
      <c r="A36" s="54"/>
      <c r="B36" s="23"/>
      <c r="C36" s="24"/>
      <c r="D36" s="24"/>
      <c r="E36" s="24"/>
      <c r="F36" s="24"/>
      <c r="G36" s="24"/>
      <c r="H36" s="24"/>
      <c r="I36" s="24"/>
      <c r="J36" s="24"/>
    </row>
    <row r="37" ht="20.05" customHeight="1">
      <c r="A37" s="54"/>
      <c r="B37" s="23"/>
      <c r="C37" s="24"/>
      <c r="D37" s="24"/>
      <c r="E37" s="24"/>
      <c r="F37" s="24"/>
      <c r="G37" s="24"/>
      <c r="H37" s="24"/>
      <c r="I37" s="24"/>
      <c r="J37" s="24"/>
    </row>
    <row r="38" ht="50" customHeight="1">
      <c r="A38" s="54"/>
      <c r="B38" s="23"/>
      <c r="C38" t="s" s="55">
        <v>34</v>
      </c>
      <c r="D38" s="24"/>
      <c r="E38" s="24"/>
      <c r="F38" s="24"/>
      <c r="G38" s="24"/>
      <c r="H38" s="24"/>
      <c r="I38" s="24"/>
      <c r="J38" s="24"/>
    </row>
  </sheetData>
  <mergeCells count="2">
    <mergeCell ref="A1:J1"/>
    <mergeCell ref="C38:I38"/>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